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984" activeTab="0"/>
  </bookViews>
  <sheets>
    <sheet name="IS" sheetId="1" r:id="rId1"/>
    <sheet name="BS" sheetId="2" r:id="rId2"/>
    <sheet name="CF" sheetId="3" r:id="rId3"/>
    <sheet name="ST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<sst xmlns="http://schemas.openxmlformats.org/spreadsheetml/2006/main" count="180" uniqueCount="135">
  <si>
    <t>GHL SYSTEMS BERHAD</t>
  </si>
  <si>
    <t>CONSOLIDATED INCOME STATEMENTS</t>
  </si>
  <si>
    <t>QUARTERLY REPORT ON CONSOLIDATED RESULTS FOR THE FOURTH QUARTER ENDED 31 DECEMBER 2003</t>
  </si>
  <si>
    <t>THE FIGURES HAVE BEEN AUDITED</t>
  </si>
  <si>
    <t>INDIVIDUAL QUARTER</t>
  </si>
  <si>
    <t>CUMULATIVE QUARTER</t>
  </si>
  <si>
    <t>CURRENT</t>
  </si>
  <si>
    <t>PRECEDING YEAR</t>
  </si>
  <si>
    <t>YEAR</t>
  </si>
  <si>
    <t>CORRESPONDING</t>
  </si>
  <si>
    <t xml:space="preserve">QUARTER </t>
  </si>
  <si>
    <t>QUARTER</t>
  </si>
  <si>
    <t>TO DATE</t>
  </si>
  <si>
    <t>PERIOD</t>
  </si>
  <si>
    <t>Note</t>
  </si>
  <si>
    <t>31/12/2003</t>
  </si>
  <si>
    <t>31/12/2002</t>
  </si>
  <si>
    <t>RM</t>
  </si>
  <si>
    <t>REVENUE</t>
  </si>
  <si>
    <t>A8</t>
  </si>
  <si>
    <t>COST OF SALES</t>
  </si>
  <si>
    <t>GROSS PROFIT</t>
  </si>
  <si>
    <t>OTHER OPERATING INCOME / (LOSS)</t>
  </si>
  <si>
    <t>OPERATING EXPENSES</t>
  </si>
  <si>
    <t>PROFIT FROM OPERATIONS</t>
  </si>
  <si>
    <t>FINANCE COST</t>
  </si>
  <si>
    <t>SHARE OF LOSS IN ASSOCIATED COMPANY</t>
  </si>
  <si>
    <t>PROFIT BEFORE TAX</t>
  </si>
  <si>
    <t>TAXATION</t>
  </si>
  <si>
    <t>B5</t>
  </si>
  <si>
    <t>PROFIT FOR THE YEAR</t>
  </si>
  <si>
    <t>Weighted average number of ordinary shares in issue</t>
  </si>
  <si>
    <t>Nominal value per share</t>
  </si>
  <si>
    <t>RM0.10</t>
  </si>
  <si>
    <t>Earnings Per Ordinary Share</t>
  </si>
  <si>
    <t>B13</t>
  </si>
  <si>
    <t>- Basic (sen)</t>
  </si>
  <si>
    <t>- Diluted (sen)</t>
  </si>
  <si>
    <t>NA</t>
  </si>
  <si>
    <t>(The Condensed Consolidated Income Statement should be read in conjunction with the</t>
  </si>
  <si>
    <t xml:space="preserve"> Financial Statements for the year ended 31 December 2003)</t>
  </si>
  <si>
    <t>CONSOLIDATED BALANCE SHEET</t>
  </si>
  <si>
    <t>AS AT</t>
  </si>
  <si>
    <t>AS AT PRECEDING</t>
  </si>
  <si>
    <t>END OF</t>
  </si>
  <si>
    <t>FINANCIAL</t>
  </si>
  <si>
    <t xml:space="preserve">ENDED </t>
  </si>
  <si>
    <t>ASSETS EMPLOYED</t>
  </si>
  <si>
    <t xml:space="preserve">  PROPERTY, PLANT AND EQUIPMENT</t>
  </si>
  <si>
    <t xml:space="preserve">  INVESTMENT IN ASSOCIATED COMPANY</t>
  </si>
  <si>
    <t xml:space="preserve">  GOODWILL ON CONSOLIDATION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</si>
  <si>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</si>
  <si>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</si>
  <si>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</si>
  <si>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</si>
  <si>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Amount owing by associated company</t>
  </si>
  <si>
    <t xml:space="preserve">  Short term funds</t>
  </si>
  <si>
    <t xml:space="preserve">  Fixed deposits placed with licensed banks</t>
  </si>
  <si>
    <t xml:space="preserve">  Cash and bank balances</t>
  </si>
  <si>
    <t>LESS: CURRENT LIABILITIES</t>
  </si>
  <si>
    <t xml:space="preserve">  Trade payables</t>
  </si>
  <si>
    <t xml:space="preserve">  Other payables</t>
  </si>
  <si>
    <t xml:space="preserve">  Provision for taxation</t>
  </si>
  <si>
    <t xml:space="preserve">  Hire purchase and lease payables</t>
  </si>
  <si>
    <t>B9</t>
  </si>
  <si>
    <t>NET CURRENT ASSETS</t>
  </si>
  <si>
    <t>FINANCED BY:</t>
  </si>
  <si>
    <t>SHARE CAPITAL</t>
  </si>
  <si>
    <t>SHARE PREMIUM</t>
  </si>
  <si>
    <t>RETAINED PROFITS</t>
  </si>
  <si>
    <t>LONG TERM LIABILITIES</t>
  </si>
  <si>
    <t xml:space="preserve">  Deferred Taxation</t>
  </si>
  <si>
    <t>Number of ordinary shares</t>
  </si>
  <si>
    <t>NTA per share (sen)</t>
  </si>
  <si>
    <t>(The Condensed Consolidated Balance sheet should be read in conjunction with the</t>
  </si>
  <si>
    <t>CONSOLIDATED CASH FLOW STATEMENT</t>
  </si>
  <si>
    <t>CASH FLOWS FROM OPERATING ACTIVITIES</t>
  </si>
  <si>
    <t>Profit for the year</t>
  </si>
  <si>
    <t>Adjustment for:</t>
  </si>
  <si>
    <t xml:space="preserve">   Depreciation of property, plant equipment</t>
  </si>
  <si>
    <t xml:space="preserve">   Impairment losses</t>
  </si>
  <si>
    <t xml:space="preserve">   Loss on disposal of property, plant and equipment</t>
  </si>
  <si>
    <t xml:space="preserve">   Share of loss in associated company</t>
  </si>
  <si>
    <t xml:space="preserve">   Loss on deemed disposal of associated company</t>
  </si>
  <si>
    <t xml:space="preserve">   Fixed asset written off</t>
  </si>
  <si>
    <t xml:space="preserve">   Loss on foreign exchange</t>
  </si>
  <si>
    <t xml:space="preserve">   Interest income</t>
  </si>
  <si>
    <t xml:space="preserve">   Tax exempted interest income</t>
  </si>
  <si>
    <t xml:space="preserve">   Interest expenses</t>
  </si>
  <si>
    <t>Operating profit before working capital changes</t>
  </si>
  <si>
    <t xml:space="preserve">   Increase/decrease in working capital</t>
  </si>
  <si>
    <t xml:space="preserve">   Inventories</t>
  </si>
  <si>
    <t xml:space="preserve">   Receivables</t>
  </si>
  <si>
    <t xml:space="preserve">   Payables</t>
  </si>
  <si>
    <t xml:space="preserve">   Amount owing to associate company</t>
  </si>
  <si>
    <t xml:space="preserve">  Cash generated from operations</t>
  </si>
  <si>
    <t xml:space="preserve">   Interest received</t>
  </si>
  <si>
    <t xml:space="preserve">   Interest paid</t>
  </si>
  <si>
    <t xml:space="preserve">   Dividend received</t>
  </si>
  <si>
    <t xml:space="preserve">   Tax paid</t>
  </si>
  <si>
    <t>Net cash from operating activities</t>
  </si>
  <si>
    <t>CASH FLOWS FROM INVESTING ACTIVITY</t>
  </si>
  <si>
    <t xml:space="preserve">   Purchase of property, plant and equipment</t>
  </si>
  <si>
    <t xml:space="preserve">   Proceeds from disposal of property, plant and equipment</t>
  </si>
  <si>
    <t xml:space="preserve">   Purchase of associated company</t>
  </si>
  <si>
    <t xml:space="preserve">   Disposal of associated company</t>
  </si>
  <si>
    <t>Net cash used in investing activity</t>
  </si>
  <si>
    <t>CASH FLOWS FORM FINANCING ACTIVITIES</t>
  </si>
  <si>
    <t xml:space="preserve">   Drawdown of hire purchase</t>
  </si>
  <si>
    <t xml:space="preserve">   Repayment of hire purchase</t>
  </si>
  <si>
    <t xml:space="preserve">   Repayment of term loans</t>
  </si>
  <si>
    <t xml:space="preserve">   Proceeds from issue of shares</t>
  </si>
  <si>
    <t>Net cash from financing activities</t>
  </si>
  <si>
    <t>NET INCREASE IN CASH AND CASH EQUIVALENTS</t>
  </si>
  <si>
    <t>OPENING BALANCE OF CASH AND CASH EQUIVALENTS</t>
  </si>
  <si>
    <t>CLOSING BALANCE OF CASH AND CASH EQUIVALENTS</t>
  </si>
  <si>
    <t xml:space="preserve">The opening and closing balances of cash and cash equivalents represent cash in hand, </t>
  </si>
  <si>
    <t>bank balances and fixed deposits placed with licensed banks.</t>
  </si>
  <si>
    <t xml:space="preserve">(The Condensed Consolidated Cash Flow Statement should be read in conjunction with Financial </t>
  </si>
  <si>
    <t xml:space="preserve"> Statements for the year ended 31 December 2003)</t>
  </si>
  <si>
    <t>CONSOLIDATED STATEMENT OF CHANGES IN EQUITY</t>
  </si>
  <si>
    <t>Share</t>
  </si>
  <si>
    <t>Retained</t>
  </si>
  <si>
    <t>Capital</t>
  </si>
  <si>
    <t>Premium</t>
  </si>
  <si>
    <t>Profits</t>
  </si>
  <si>
    <t>Total</t>
  </si>
  <si>
    <t>Balance at 1 January 2003</t>
  </si>
  <si>
    <t xml:space="preserve"> - As previously stated</t>
  </si>
  <si>
    <t xml:space="preserve"> - Prior year adjustment</t>
  </si>
  <si>
    <t xml:space="preserve"> - As restated</t>
  </si>
  <si>
    <t>Issue of shares</t>
  </si>
  <si>
    <t>Issue of shares pursuant to ESOS</t>
  </si>
  <si>
    <t>Balance at 31 December 2003</t>
  </si>
  <si>
    <t>(The Condensed Consolidated Statement of Changes in Equity should be read in conjunction with the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</si>
</sst>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??_);_(@_)"/>
    <numFmt numFmtId="167" formatCode="m/d/yyyy"/>
    <numFmt numFmtId="168" formatCode="_(* #,##0.0_);_(* \(#,##0.0\);_(* &quot;-&quot;?_);_(@_)"/>
    <numFmt numFmtId="169" formatCode="_(* #,##0.000_);_(* \(#,##0.000\);_(* &quot;-&quot;???_);_(@_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15" applyFont="1" applyFill="1" applyAlignment="1">
      <alignment horizontal="right"/>
    </xf>
    <xf numFmtId="43" fontId="0" fillId="0" borderId="0" xfId="15" applyFill="1" applyAlignment="1">
      <alignment/>
    </xf>
    <xf numFmtId="43" fontId="0" fillId="0" borderId="0" xfId="15" applyFont="1" applyAlignment="1">
      <alignment horizontal="right"/>
    </xf>
    <xf numFmtId="43" fontId="0" fillId="0" borderId="0" xfId="15" applyAlignment="1">
      <alignment horizontal="right"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aster\FINANCE\KLSE%20Quarter%20Report\31.12.2003\KLSE-QTR4Accounts'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STE"/>
      <sheetName val="EPS'02"/>
      <sheetName val="EPS'03"/>
      <sheetName val="EPS'03C"/>
      <sheetName val="Sheet2"/>
    </sheetNames>
    <sheetDataSet>
      <sheetData sheetId="0">
        <row r="29">
          <cell r="H29">
            <v>6227081</v>
          </cell>
        </row>
        <row r="33">
          <cell r="H33">
            <v>6003286</v>
          </cell>
        </row>
      </sheetData>
      <sheetData sheetId="1">
        <row r="21">
          <cell r="D21">
            <v>2612557</v>
          </cell>
          <cell r="F21">
            <v>1857895</v>
          </cell>
        </row>
        <row r="26">
          <cell r="F26">
            <v>1857504</v>
          </cell>
        </row>
        <row r="27">
          <cell r="F27">
            <v>1044405</v>
          </cell>
        </row>
        <row r="31">
          <cell r="D31">
            <v>1953953</v>
          </cell>
          <cell r="F31">
            <v>5396220</v>
          </cell>
        </row>
        <row r="32">
          <cell r="D32">
            <v>3086931</v>
          </cell>
          <cell r="F32">
            <v>2019607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workbookViewId="0" topLeftCell="A1">
      <pane xSplit="2" ySplit="11" topLeftCell="D2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36" sqref="D36"/>
    </sheetView>
  </sheetViews>
  <sheetFormatPr defaultColWidth="9.140625" defaultRowHeight="12.75"/>
  <cols>
    <col min="1" max="1" width="37.421875" style="0" customWidth="1"/>
    <col min="2" max="2" width="6.57421875" style="0" customWidth="1"/>
    <col min="3" max="3" width="2.57421875" style="0" customWidth="1"/>
    <col min="4" max="4" width="14.57421875" style="0" bestFit="1" customWidth="1"/>
    <col min="5" max="5" width="0.85546875" style="0" customWidth="1"/>
    <col min="6" max="6" width="15.28125" style="0" customWidth="1"/>
    <col min="7" max="7" width="1.7109375" style="0" customWidth="1"/>
    <col min="8" max="8" width="14.140625" style="0" customWidth="1"/>
    <col min="9" max="9" width="4.140625" style="0" customWidth="1"/>
    <col min="10" max="10" width="17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2:10" ht="12.75">
      <c r="B6" s="1"/>
      <c r="C6" s="1"/>
      <c r="D6" s="2" t="s">
        <v>4</v>
      </c>
      <c r="E6" s="2"/>
      <c r="F6" s="2"/>
      <c r="G6" s="1"/>
      <c r="H6" s="2" t="s">
        <v>5</v>
      </c>
      <c r="I6" s="2"/>
      <c r="J6" s="2"/>
    </row>
    <row r="7" spans="2:10" ht="12.75">
      <c r="B7" s="1"/>
      <c r="C7" s="1"/>
      <c r="D7" s="1" t="s">
        <v>6</v>
      </c>
      <c r="E7" s="1"/>
      <c r="F7" s="1" t="s">
        <v>7</v>
      </c>
      <c r="G7" s="1"/>
      <c r="H7" s="1" t="s">
        <v>6</v>
      </c>
      <c r="I7" s="1"/>
      <c r="J7" s="1" t="s">
        <v>7</v>
      </c>
    </row>
    <row r="8" spans="2:10" ht="12.75">
      <c r="B8" s="1"/>
      <c r="C8" s="1"/>
      <c r="D8" s="1" t="s">
        <v>8</v>
      </c>
      <c r="E8" s="1"/>
      <c r="F8" s="1" t="s">
        <v>9</v>
      </c>
      <c r="G8" s="1"/>
      <c r="H8" s="1" t="s">
        <v>8</v>
      </c>
      <c r="I8" s="1"/>
      <c r="J8" s="1" t="s">
        <v>9</v>
      </c>
    </row>
    <row r="9" spans="2:10" ht="12.75">
      <c r="B9" s="1"/>
      <c r="C9" s="1"/>
      <c r="D9" s="1" t="s">
        <v>10</v>
      </c>
      <c r="E9" s="1"/>
      <c r="F9" s="1" t="s">
        <v>11</v>
      </c>
      <c r="G9" s="1"/>
      <c r="H9" s="1" t="s">
        <v>12</v>
      </c>
      <c r="I9" s="1"/>
      <c r="J9" s="1" t="s">
        <v>13</v>
      </c>
    </row>
    <row r="10" spans="2:10" ht="13.5" thickBot="1">
      <c r="B10" s="3" t="s">
        <v>14</v>
      </c>
      <c r="C10" s="4"/>
      <c r="D10" s="5" t="s">
        <v>15</v>
      </c>
      <c r="E10" s="6"/>
      <c r="F10" s="5" t="s">
        <v>16</v>
      </c>
      <c r="G10" s="6"/>
      <c r="H10" s="5" t="s">
        <v>15</v>
      </c>
      <c r="I10" s="6"/>
      <c r="J10" s="5" t="s">
        <v>16</v>
      </c>
    </row>
    <row r="11" spans="2:10" ht="12.75">
      <c r="B11" s="1"/>
      <c r="C11" s="1"/>
      <c r="D11" s="1" t="s">
        <v>17</v>
      </c>
      <c r="E11" s="1"/>
      <c r="F11" s="1" t="s">
        <v>17</v>
      </c>
      <c r="G11" s="1"/>
      <c r="H11" s="1" t="s">
        <v>17</v>
      </c>
      <c r="I11" s="1"/>
      <c r="J11" s="1" t="s">
        <v>17</v>
      </c>
    </row>
    <row r="12" spans="4:19" ht="12.7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t="s">
        <v>18</v>
      </c>
      <c r="B13" s="1" t="s">
        <v>19</v>
      </c>
      <c r="C13" s="1"/>
      <c r="D13" s="7">
        <f>63267977-38635342</f>
        <v>24632635</v>
      </c>
      <c r="E13" s="7"/>
      <c r="F13" s="7">
        <f>30544669-17229709</f>
        <v>13314960</v>
      </c>
      <c r="G13" s="7"/>
      <c r="H13" s="7">
        <v>63267977</v>
      </c>
      <c r="I13" s="7"/>
      <c r="J13" s="7">
        <v>30544669</v>
      </c>
      <c r="K13" s="7"/>
      <c r="L13" s="7"/>
      <c r="M13" s="7"/>
      <c r="N13" s="7"/>
      <c r="O13" s="7"/>
      <c r="P13" s="7"/>
      <c r="Q13" s="7"/>
      <c r="R13" s="7"/>
      <c r="S13" s="7"/>
    </row>
    <row r="14" spans="4:19" ht="12.7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t="s">
        <v>20</v>
      </c>
      <c r="D15" s="8">
        <f>-35403714+23400640</f>
        <v>-12003074</v>
      </c>
      <c r="E15" s="7"/>
      <c r="F15" s="8">
        <f>-13884855+5780320</f>
        <v>-8104535</v>
      </c>
      <c r="G15" s="7"/>
      <c r="H15" s="8">
        <v>-35403714</v>
      </c>
      <c r="I15" s="7"/>
      <c r="J15" s="8">
        <v>-13884855</v>
      </c>
      <c r="K15" s="7"/>
      <c r="L15" s="7"/>
      <c r="M15" s="7"/>
      <c r="N15" s="7"/>
      <c r="O15" s="7"/>
      <c r="P15" s="7"/>
      <c r="Q15" s="7"/>
      <c r="R15" s="7"/>
      <c r="S15" s="7"/>
    </row>
    <row r="16" spans="4:19" ht="12.7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t="s">
        <v>21</v>
      </c>
      <c r="D17" s="7">
        <f>D13+D15</f>
        <v>12629561</v>
      </c>
      <c r="E17" s="7"/>
      <c r="F17" s="7">
        <f>F13+F15</f>
        <v>5210425</v>
      </c>
      <c r="G17" s="7"/>
      <c r="H17" s="7">
        <f>H13+H15</f>
        <v>27864263</v>
      </c>
      <c r="I17" s="7"/>
      <c r="J17" s="7">
        <f>J13+J15</f>
        <v>16659814</v>
      </c>
      <c r="K17" s="7"/>
      <c r="L17" s="7"/>
      <c r="M17" s="7"/>
      <c r="N17" s="7"/>
      <c r="O17" s="7"/>
      <c r="P17" s="7"/>
      <c r="Q17" s="7"/>
      <c r="R17" s="7"/>
      <c r="S17" s="7"/>
    </row>
    <row r="18" spans="4:19" ht="12.7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t="s">
        <v>22</v>
      </c>
      <c r="D19" s="7">
        <f>433746-351042</f>
        <v>82704</v>
      </c>
      <c r="E19" s="7"/>
      <c r="F19" s="7">
        <f>729603-774637</f>
        <v>-45034</v>
      </c>
      <c r="G19" s="7"/>
      <c r="H19" s="7">
        <v>433746</v>
      </c>
      <c r="I19" s="7"/>
      <c r="J19" s="7">
        <v>729603</v>
      </c>
      <c r="K19" s="7"/>
      <c r="L19" s="7"/>
      <c r="M19" s="7"/>
      <c r="N19" s="7"/>
      <c r="O19" s="7"/>
      <c r="P19" s="7"/>
      <c r="Q19" s="7"/>
      <c r="R19" s="7"/>
      <c r="S19" s="7"/>
    </row>
    <row r="20" spans="4:19" ht="12.7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t="s">
        <v>23</v>
      </c>
      <c r="D21" s="8">
        <f>-21715732+13013445</f>
        <v>-8702287</v>
      </c>
      <c r="E21" s="7"/>
      <c r="F21" s="8">
        <f>-13795114+10179413</f>
        <v>-3615701</v>
      </c>
      <c r="G21" s="7"/>
      <c r="H21" s="8">
        <v>-21715732</v>
      </c>
      <c r="I21" s="7"/>
      <c r="J21" s="8">
        <v>-13795114</v>
      </c>
      <c r="K21" s="7"/>
      <c r="L21" s="7"/>
      <c r="M21" s="7"/>
      <c r="N21" s="7"/>
      <c r="O21" s="7"/>
      <c r="P21" s="7"/>
      <c r="Q21" s="7"/>
      <c r="R21" s="7"/>
      <c r="S21" s="7"/>
    </row>
    <row r="22" spans="4:19" ht="12.7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t="s">
        <v>24</v>
      </c>
      <c r="D23" s="7">
        <f>D17+D19+D21</f>
        <v>4009978</v>
      </c>
      <c r="E23" s="7"/>
      <c r="F23" s="7">
        <f>F17+F19+F21</f>
        <v>1549690</v>
      </c>
      <c r="G23" s="7"/>
      <c r="H23" s="7">
        <f>H17+H19+H21</f>
        <v>6582277</v>
      </c>
      <c r="I23" s="7"/>
      <c r="J23" s="7">
        <f>J17+J19+J21</f>
        <v>3594303</v>
      </c>
      <c r="K23" s="7"/>
      <c r="L23" s="7"/>
      <c r="M23" s="7"/>
      <c r="N23" s="7"/>
      <c r="O23" s="7"/>
      <c r="P23" s="7"/>
      <c r="Q23" s="7"/>
      <c r="R23" s="7"/>
      <c r="S23" s="7"/>
    </row>
    <row r="24" spans="4:19" ht="12.7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t="s">
        <v>25</v>
      </c>
      <c r="D25" s="7">
        <f>-19900+17625</f>
        <v>-2275</v>
      </c>
      <c r="E25" s="7"/>
      <c r="F25" s="7">
        <f>-369416+260649</f>
        <v>-108767</v>
      </c>
      <c r="G25" s="7"/>
      <c r="H25" s="7">
        <v>-19900</v>
      </c>
      <c r="I25" s="7"/>
      <c r="J25" s="7">
        <v>-369416</v>
      </c>
      <c r="K25" s="7"/>
      <c r="L25" s="7"/>
      <c r="M25" s="7"/>
      <c r="N25" s="7"/>
      <c r="O25" s="7"/>
      <c r="P25" s="7"/>
      <c r="Q25" s="7"/>
      <c r="R25" s="7"/>
      <c r="S25" s="7"/>
    </row>
    <row r="26" spans="4:19" ht="12.7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t="s">
        <v>26</v>
      </c>
      <c r="D27" s="8">
        <v>-335296</v>
      </c>
      <c r="E27" s="7"/>
      <c r="F27" s="8">
        <v>-9468</v>
      </c>
      <c r="G27" s="7"/>
      <c r="H27" s="8">
        <v>-335296</v>
      </c>
      <c r="I27" s="7"/>
      <c r="J27" s="8">
        <v>-9468</v>
      </c>
      <c r="K27" s="7"/>
      <c r="L27" s="7"/>
      <c r="M27" s="7"/>
      <c r="N27" s="7"/>
      <c r="O27" s="7"/>
      <c r="P27" s="7"/>
      <c r="Q27" s="7"/>
      <c r="R27" s="7"/>
      <c r="S27" s="7"/>
    </row>
    <row r="28" spans="4:19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t="s">
        <v>27</v>
      </c>
      <c r="D29" s="9">
        <f>D23+D25+D27</f>
        <v>3672407</v>
      </c>
      <c r="E29" s="9"/>
      <c r="F29" s="9">
        <f>F23+F25+F27</f>
        <v>1431455</v>
      </c>
      <c r="G29" s="9"/>
      <c r="H29" s="9">
        <f>H23+H25+H27</f>
        <v>6227081</v>
      </c>
      <c r="I29" s="9"/>
      <c r="J29" s="9">
        <f>J23+J25+J27</f>
        <v>3215419</v>
      </c>
      <c r="K29" s="7"/>
      <c r="L29" s="7"/>
      <c r="M29" s="7"/>
      <c r="N29" s="7"/>
      <c r="O29" s="7"/>
      <c r="P29" s="7"/>
      <c r="Q29" s="7"/>
      <c r="R29" s="7"/>
      <c r="S29" s="7"/>
    </row>
    <row r="30" spans="4:19" ht="12.7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t="s">
        <v>28</v>
      </c>
      <c r="B31" s="1" t="s">
        <v>29</v>
      </c>
      <c r="D31" s="7">
        <f>-223795+53831</f>
        <v>-169964</v>
      </c>
      <c r="E31" s="7"/>
      <c r="F31" s="7">
        <v>-17906</v>
      </c>
      <c r="G31" s="7"/>
      <c r="H31" s="7">
        <v>-223795</v>
      </c>
      <c r="I31" s="7"/>
      <c r="J31" s="7">
        <v>-17906</v>
      </c>
      <c r="K31" s="7"/>
      <c r="L31" s="7"/>
      <c r="M31" s="7"/>
      <c r="N31" s="7"/>
      <c r="O31" s="7"/>
      <c r="P31" s="7"/>
      <c r="Q31" s="7"/>
      <c r="R31" s="7"/>
      <c r="S31" s="7"/>
    </row>
    <row r="32" spans="4:19" ht="12.75">
      <c r="D32" s="10"/>
      <c r="E32" s="7"/>
      <c r="F32" s="10"/>
      <c r="G32" s="7"/>
      <c r="H32" s="10"/>
      <c r="I32" s="7"/>
      <c r="J32" s="10"/>
      <c r="K32" s="7"/>
      <c r="L32" s="7"/>
      <c r="M32" s="7"/>
      <c r="N32" s="7"/>
      <c r="O32" s="7"/>
      <c r="P32" s="7"/>
      <c r="Q32" s="7"/>
      <c r="R32" s="7"/>
      <c r="S32" s="7"/>
    </row>
    <row r="33" spans="1:19" ht="13.5" thickBot="1">
      <c r="A33" t="s">
        <v>30</v>
      </c>
      <c r="D33" s="11">
        <f>D29+D31</f>
        <v>3502443</v>
      </c>
      <c r="E33" s="7"/>
      <c r="F33" s="11">
        <f>F29+F31</f>
        <v>1413549</v>
      </c>
      <c r="G33" s="7"/>
      <c r="H33" s="11">
        <f>H29+H31</f>
        <v>6003286</v>
      </c>
      <c r="I33" s="7"/>
      <c r="J33" s="11">
        <f>J29+J31</f>
        <v>3197513</v>
      </c>
      <c r="K33" s="7"/>
      <c r="L33" s="7"/>
      <c r="M33" s="7"/>
      <c r="N33" s="7"/>
      <c r="O33" s="7"/>
      <c r="P33" s="7"/>
      <c r="Q33" s="7"/>
      <c r="R33" s="7"/>
      <c r="S33" s="7"/>
    </row>
    <row r="34" spans="4:19" ht="13.5" thickTop="1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t="s">
        <v>31</v>
      </c>
      <c r="D35" s="12">
        <v>258371215</v>
      </c>
      <c r="E35" s="7"/>
      <c r="F35" s="13">
        <v>187151780</v>
      </c>
      <c r="G35" s="7"/>
      <c r="H35" s="12">
        <v>236612944</v>
      </c>
      <c r="I35" s="7"/>
      <c r="J35" s="13">
        <v>152674104</v>
      </c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t="s">
        <v>32</v>
      </c>
      <c r="D36" s="12" t="s">
        <v>33</v>
      </c>
      <c r="E36" s="7"/>
      <c r="F36" s="12" t="s">
        <v>33</v>
      </c>
      <c r="G36" s="7"/>
      <c r="H36" s="12" t="s">
        <v>33</v>
      </c>
      <c r="I36" s="7"/>
      <c r="J36" s="12" t="s">
        <v>33</v>
      </c>
      <c r="K36" s="7"/>
      <c r="L36" s="7"/>
      <c r="M36" s="7"/>
      <c r="N36" s="7"/>
      <c r="O36" s="7"/>
      <c r="P36" s="7"/>
      <c r="Q36" s="7"/>
      <c r="R36" s="7"/>
      <c r="S36" s="7"/>
    </row>
    <row r="37" spans="4:19" ht="12.7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t="s">
        <v>34</v>
      </c>
      <c r="B38" s="1" t="s">
        <v>35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14" t="s">
        <v>36</v>
      </c>
      <c r="B39" s="1"/>
      <c r="D39" s="15">
        <v>1.36</v>
      </c>
      <c r="E39" s="7"/>
      <c r="F39" s="16">
        <v>0.76</v>
      </c>
      <c r="G39" s="7"/>
      <c r="H39" s="17">
        <v>2.54</v>
      </c>
      <c r="I39" s="7"/>
      <c r="J39" s="17">
        <v>2.09</v>
      </c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14" t="s">
        <v>37</v>
      </c>
      <c r="D40" s="15">
        <v>1.32</v>
      </c>
      <c r="E40" s="7"/>
      <c r="F40" s="18" t="s">
        <v>38</v>
      </c>
      <c r="G40" s="12"/>
      <c r="H40" s="19">
        <v>2.48</v>
      </c>
      <c r="I40" s="12"/>
      <c r="J40" s="18" t="s">
        <v>38</v>
      </c>
      <c r="K40" s="7"/>
      <c r="L40" s="7"/>
      <c r="M40" s="7"/>
      <c r="N40" s="7"/>
      <c r="O40" s="7"/>
      <c r="P40" s="7"/>
      <c r="Q40" s="7"/>
      <c r="R40" s="7"/>
      <c r="S40" s="7"/>
    </row>
    <row r="41" spans="4:19" ht="12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>
      <c r="A42" t="s">
        <v>39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>
      <c r="A43" t="s">
        <v>40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4:19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</sheetData>
  <mergeCells count="2">
    <mergeCell ref="D6:F6"/>
    <mergeCell ref="H6:J6"/>
  </mergeCells>
  <printOptions/>
  <pageMargins left="0.5" right="0" top="1" bottom="0.5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90" zoomScaleNormal="90" workbookViewId="0" topLeftCell="A1">
      <selection activeCell="B25" sqref="B25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3.28125" style="0" bestFit="1" customWidth="1"/>
    <col min="5" max="5" width="2.28125" style="0" customWidth="1"/>
    <col min="6" max="6" width="19.28125" style="0" bestFit="1" customWidth="1"/>
    <col min="8" max="8" width="4.7109375" style="0" bestFit="1" customWidth="1"/>
    <col min="9" max="9" width="12.140625" style="0" bestFit="1" customWidth="1"/>
  </cols>
  <sheetData>
    <row r="1" ht="12.75">
      <c r="A1" s="20" t="s">
        <v>0</v>
      </c>
    </row>
    <row r="2" ht="12.75">
      <c r="A2" s="20" t="s">
        <v>41</v>
      </c>
    </row>
    <row r="3" ht="12.75">
      <c r="A3" s="20" t="s">
        <v>2</v>
      </c>
    </row>
    <row r="4" ht="12.75">
      <c r="A4" s="20" t="s">
        <v>3</v>
      </c>
    </row>
    <row r="6" spans="4:6" ht="12.75">
      <c r="D6" s="1"/>
      <c r="E6" s="1"/>
      <c r="F6" s="1"/>
    </row>
    <row r="7" spans="4:6" ht="12.75">
      <c r="D7" s="1"/>
      <c r="E7" s="1"/>
      <c r="F7" s="1"/>
    </row>
    <row r="8" spans="4:6" ht="12.75">
      <c r="D8" s="1" t="s">
        <v>42</v>
      </c>
      <c r="E8" s="1"/>
      <c r="F8" s="1" t="s">
        <v>43</v>
      </c>
    </row>
    <row r="9" spans="4:6" ht="12.75">
      <c r="D9" s="1" t="s">
        <v>44</v>
      </c>
      <c r="E9" s="1"/>
      <c r="F9" s="1" t="s">
        <v>45</v>
      </c>
    </row>
    <row r="10" spans="4:6" ht="12.75">
      <c r="D10" s="1" t="s">
        <v>6</v>
      </c>
      <c r="E10" s="1"/>
      <c r="F10" s="1" t="s">
        <v>8</v>
      </c>
    </row>
    <row r="11" spans="4:6" ht="12.75">
      <c r="D11" s="1" t="s">
        <v>11</v>
      </c>
      <c r="E11" s="1"/>
      <c r="F11" s="1" t="s">
        <v>46</v>
      </c>
    </row>
    <row r="12" spans="2:6" ht="13.5" thickBot="1">
      <c r="B12" s="3" t="s">
        <v>14</v>
      </c>
      <c r="D12" s="21" t="s">
        <v>15</v>
      </c>
      <c r="E12" s="1"/>
      <c r="F12" s="21" t="s">
        <v>16</v>
      </c>
    </row>
    <row r="13" spans="4:6" ht="12.75">
      <c r="D13" s="1" t="s">
        <v>17</v>
      </c>
      <c r="E13" s="1"/>
      <c r="F13" s="1" t="s">
        <v>17</v>
      </c>
    </row>
    <row r="15" ht="12.75">
      <c r="A15" s="22" t="s">
        <v>47</v>
      </c>
    </row>
    <row r="16" spans="1:9" ht="12.75">
      <c r="A16" t="s">
        <v>48</v>
      </c>
      <c r="D16" s="7">
        <v>14136007</v>
      </c>
      <c r="E16" s="7"/>
      <c r="F16" s="7">
        <v>14064469</v>
      </c>
      <c r="H16" s="7"/>
      <c r="I16" s="7"/>
    </row>
    <row r="17" spans="1:9" ht="12.75">
      <c r="A17" t="s">
        <v>49</v>
      </c>
      <c r="D17" s="7">
        <v>22575</v>
      </c>
      <c r="E17" s="7"/>
      <c r="F17" s="7">
        <v>390532</v>
      </c>
      <c r="I17" s="7"/>
    </row>
    <row r="18" spans="1:9" ht="12.75">
      <c r="A18" t="s">
        <v>50</v>
      </c>
      <c r="D18" s="7">
        <v>1623556</v>
      </c>
      <c r="E18" s="7"/>
      <c r="F18" s="7">
        <v>1623556</v>
      </c>
      <c r="I18" s="7"/>
    </row>
    <row r="19" spans="4:9" ht="12.75">
      <c r="D19" s="7"/>
      <c r="E19" s="7"/>
      <c r="F19" s="7"/>
      <c r="I19" s="7"/>
    </row>
    <row r="20" spans="1:9" ht="12.75">
      <c r="A20" t="s">
        <v>51</v>
      </c>
      <c r="D20" s="7"/>
      <c r="E20" s="7"/>
      <c r="F20" s="7"/>
      <c r="I20" s="7"/>
    </row>
    <row r="21" spans="1:9" ht="12.75">
      <c r="A21" t="s">
        <v>52</v>
      </c>
      <c r="D21" s="7">
        <v>2612557</v>
      </c>
      <c r="E21" s="7"/>
      <c r="F21" s="7">
        <v>1857895</v>
      </c>
      <c r="I21" s="7"/>
    </row>
    <row r="22" spans="1:9" ht="12.75">
      <c r="A22" t="s">
        <v>53</v>
      </c>
      <c r="D22" s="7">
        <v>14338288</v>
      </c>
      <c r="E22" s="7"/>
      <c r="F22" s="7">
        <v>8252328</v>
      </c>
      <c r="I22" s="7"/>
    </row>
    <row r="23" spans="1:9" ht="12.75">
      <c r="A23" t="s">
        <v>54</v>
      </c>
      <c r="D23" s="7">
        <f>383012</f>
        <v>383012</v>
      </c>
      <c r="E23" s="7"/>
      <c r="F23" s="7">
        <v>821051</v>
      </c>
      <c r="I23" s="7"/>
    </row>
    <row r="24" spans="1:9" ht="12.75">
      <c r="A24" t="s">
        <v>55</v>
      </c>
      <c r="D24" s="7">
        <v>1066760</v>
      </c>
      <c r="E24" s="7"/>
      <c r="F24" s="7">
        <v>0</v>
      </c>
      <c r="I24" s="7"/>
    </row>
    <row r="25" spans="1:9" ht="12.75">
      <c r="A25" t="s">
        <v>56</v>
      </c>
      <c r="D25" s="7">
        <v>3034124</v>
      </c>
      <c r="E25" s="7"/>
      <c r="F25" s="7">
        <v>0</v>
      </c>
      <c r="I25" s="7"/>
    </row>
    <row r="26" spans="1:9" ht="12.75">
      <c r="A26" t="s">
        <v>57</v>
      </c>
      <c r="D26" s="7">
        <v>6475706</v>
      </c>
      <c r="E26" s="7"/>
      <c r="F26" s="7">
        <v>1857504</v>
      </c>
      <c r="I26" s="7"/>
    </row>
    <row r="27" spans="1:9" ht="12.75">
      <c r="A27" t="s">
        <v>58</v>
      </c>
      <c r="D27" s="7">
        <f>2820239+2661</f>
        <v>2822900</v>
      </c>
      <c r="E27" s="7"/>
      <c r="F27" s="7">
        <v>1044405</v>
      </c>
      <c r="I27" s="7"/>
    </row>
    <row r="28" spans="4:9" ht="12.75">
      <c r="D28" s="23">
        <f>SUM(D21:D27)</f>
        <v>30733347</v>
      </c>
      <c r="E28" s="7"/>
      <c r="F28" s="23">
        <f>SUM(F21:F27)</f>
        <v>13833183</v>
      </c>
      <c r="I28" s="7"/>
    </row>
    <row r="29" spans="4:9" ht="12.75">
      <c r="D29" s="7"/>
      <c r="E29" s="7"/>
      <c r="F29" s="7"/>
      <c r="I29" s="7"/>
    </row>
    <row r="30" spans="1:9" ht="12.75">
      <c r="A30" t="s">
        <v>59</v>
      </c>
      <c r="D30" s="7"/>
      <c r="E30" s="7"/>
      <c r="F30" s="7"/>
      <c r="I30" s="7"/>
    </row>
    <row r="31" spans="1:9" ht="12.75">
      <c r="A31" t="s">
        <v>60</v>
      </c>
      <c r="D31" s="7">
        <v>1953953</v>
      </c>
      <c r="E31" s="7"/>
      <c r="F31" s="7">
        <v>5396220</v>
      </c>
      <c r="I31" s="7"/>
    </row>
    <row r="32" spans="1:9" ht="12.75">
      <c r="A32" t="s">
        <v>61</v>
      </c>
      <c r="D32" s="7">
        <v>3086931</v>
      </c>
      <c r="E32" s="7"/>
      <c r="F32" s="7">
        <v>2019607</v>
      </c>
      <c r="I32" s="7"/>
    </row>
    <row r="33" spans="1:9" ht="12.75">
      <c r="A33" t="s">
        <v>62</v>
      </c>
      <c r="D33" s="7">
        <v>16241</v>
      </c>
      <c r="E33" s="7"/>
      <c r="F33" s="7">
        <v>0</v>
      </c>
      <c r="I33" s="7"/>
    </row>
    <row r="34" spans="1:9" ht="12.75">
      <c r="A34" t="s">
        <v>63</v>
      </c>
      <c r="B34" s="1" t="s">
        <v>64</v>
      </c>
      <c r="D34" s="7">
        <v>79252</v>
      </c>
      <c r="E34" s="7"/>
      <c r="F34" s="7">
        <v>239284</v>
      </c>
      <c r="I34" s="7"/>
    </row>
    <row r="35" spans="4:9" ht="12.75">
      <c r="D35" s="23">
        <f>SUM(D31:D34)</f>
        <v>5136377</v>
      </c>
      <c r="E35" s="7"/>
      <c r="F35" s="23">
        <f>SUM(F31:F34)</f>
        <v>7655111</v>
      </c>
      <c r="I35" s="7"/>
    </row>
    <row r="36" spans="4:9" ht="12.75">
      <c r="D36" s="7"/>
      <c r="E36" s="7"/>
      <c r="F36" s="7"/>
      <c r="I36" s="7"/>
    </row>
    <row r="37" spans="1:9" ht="12.75">
      <c r="A37" t="s">
        <v>65</v>
      </c>
      <c r="D37" s="7">
        <f>D28-D35</f>
        <v>25596970</v>
      </c>
      <c r="E37" s="7"/>
      <c r="F37" s="7">
        <f>F28-F35</f>
        <v>6178072</v>
      </c>
      <c r="I37" s="7"/>
    </row>
    <row r="38" spans="4:9" ht="12.75">
      <c r="D38" s="7"/>
      <c r="E38" s="7"/>
      <c r="F38" s="7"/>
      <c r="I38" s="7"/>
    </row>
    <row r="39" spans="4:9" ht="13.5" thickBot="1">
      <c r="D39" s="24">
        <f>D16+D17+D18+D37</f>
        <v>41379108</v>
      </c>
      <c r="E39" s="7"/>
      <c r="F39" s="24">
        <f>F16+F17+F18+F37</f>
        <v>22256629</v>
      </c>
      <c r="I39" s="7"/>
    </row>
    <row r="40" spans="4:9" ht="13.5" thickTop="1">
      <c r="D40" s="7"/>
      <c r="E40" s="7"/>
      <c r="F40" s="7"/>
      <c r="I40" s="7"/>
    </row>
    <row r="41" spans="1:9" ht="12.75">
      <c r="A41" s="22" t="s">
        <v>66</v>
      </c>
      <c r="D41" s="7"/>
      <c r="E41" s="7"/>
      <c r="F41" s="7"/>
      <c r="I41" s="7"/>
    </row>
    <row r="42" spans="1:9" ht="12.75">
      <c r="A42" t="s">
        <v>67</v>
      </c>
      <c r="D42" s="7">
        <v>25850378</v>
      </c>
      <c r="E42" s="7"/>
      <c r="F42" s="7">
        <v>18715178</v>
      </c>
      <c r="I42" s="7"/>
    </row>
    <row r="43" spans="1:9" ht="12.75">
      <c r="A43" t="s">
        <v>68</v>
      </c>
      <c r="D43" s="7">
        <v>5912788</v>
      </c>
      <c r="E43" s="7"/>
      <c r="F43" s="7">
        <v>0</v>
      </c>
      <c r="I43" s="7"/>
    </row>
    <row r="44" spans="1:9" ht="12.75">
      <c r="A44" t="s">
        <v>69</v>
      </c>
      <c r="D44" s="8">
        <v>8921936</v>
      </c>
      <c r="E44" s="7"/>
      <c r="F44" s="8">
        <f>3462879-544228-1</f>
        <v>2918650</v>
      </c>
      <c r="I44" s="7"/>
    </row>
    <row r="45" spans="4:9" ht="12.75">
      <c r="D45" s="9">
        <f>D42+D43+D44</f>
        <v>40685102</v>
      </c>
      <c r="E45" s="7"/>
      <c r="F45" s="9">
        <f>F42+F44</f>
        <v>21633828</v>
      </c>
      <c r="I45" s="7"/>
    </row>
    <row r="46" spans="1:9" ht="12.75">
      <c r="A46" t="s">
        <v>70</v>
      </c>
      <c r="D46" s="7"/>
      <c r="E46" s="7"/>
      <c r="F46" s="7"/>
      <c r="I46" s="7"/>
    </row>
    <row r="47" spans="1:9" ht="12.75">
      <c r="A47" t="s">
        <v>63</v>
      </c>
      <c r="D47" s="7">
        <v>0</v>
      </c>
      <c r="E47" s="7"/>
      <c r="F47" s="7">
        <v>78572</v>
      </c>
      <c r="I47" s="7"/>
    </row>
    <row r="48" spans="1:9" ht="12.75">
      <c r="A48" t="s">
        <v>71</v>
      </c>
      <c r="D48" s="7">
        <v>694006</v>
      </c>
      <c r="E48" s="7"/>
      <c r="F48" s="7">
        <v>544229</v>
      </c>
      <c r="I48" s="7"/>
    </row>
    <row r="49" spans="4:9" ht="13.5" thickBot="1">
      <c r="D49" s="24">
        <f>SUM(D45:D48)</f>
        <v>41379108</v>
      </c>
      <c r="E49" s="7"/>
      <c r="F49" s="24">
        <f>F45+F47+F48</f>
        <v>22256629</v>
      </c>
      <c r="I49" s="7"/>
    </row>
    <row r="50" spans="4:6" ht="13.5" thickTop="1">
      <c r="D50" s="9"/>
      <c r="E50" s="7"/>
      <c r="F50" s="9"/>
    </row>
    <row r="51" spans="1:6" ht="12.75">
      <c r="A51" t="s">
        <v>72</v>
      </c>
      <c r="D51" s="7">
        <v>258503780</v>
      </c>
      <c r="E51" s="7"/>
      <c r="F51" s="7">
        <f>F42*10</f>
        <v>187151780</v>
      </c>
    </row>
    <row r="52" spans="1:6" ht="12.75">
      <c r="A52" t="s">
        <v>73</v>
      </c>
      <c r="D52" s="15">
        <f>(D45-D18)/D51*100</f>
        <v>15.11062855637933</v>
      </c>
      <c r="E52" s="7"/>
      <c r="F52" s="15">
        <f>(F45-F18)/F51*100</f>
        <v>10.692001967600842</v>
      </c>
    </row>
    <row r="53" spans="4:6" ht="12.75">
      <c r="D53" s="7"/>
      <c r="E53" s="7"/>
      <c r="F53" s="7"/>
    </row>
    <row r="54" spans="1:6" ht="12.75">
      <c r="A54" t="s">
        <v>74</v>
      </c>
      <c r="D54" s="7"/>
      <c r="E54" s="7"/>
      <c r="F54" s="7"/>
    </row>
    <row r="55" spans="1:6" ht="12.75">
      <c r="A55" t="s">
        <v>40</v>
      </c>
      <c r="D55" s="7"/>
      <c r="E55" s="7"/>
      <c r="F55" s="7"/>
    </row>
    <row r="56" spans="4:6" ht="12.75">
      <c r="D56" s="7"/>
      <c r="E56" s="7"/>
      <c r="F56" s="7"/>
    </row>
    <row r="57" spans="4:6" ht="12.75">
      <c r="D57" s="7"/>
      <c r="E57" s="7"/>
      <c r="F57" s="7"/>
    </row>
    <row r="58" spans="4:6" ht="12.75">
      <c r="D58" s="7"/>
      <c r="E58" s="7"/>
      <c r="F58" s="7"/>
    </row>
    <row r="59" spans="4:6" ht="12.75">
      <c r="D59" s="7"/>
      <c r="E59" s="7"/>
      <c r="F59" s="7"/>
    </row>
    <row r="60" spans="4:6" ht="12.75">
      <c r="D60" s="7"/>
      <c r="E60" s="7"/>
      <c r="F60" s="7"/>
    </row>
    <row r="61" spans="4:6" ht="12.75">
      <c r="D61" s="7"/>
      <c r="E61" s="7"/>
      <c r="F61" s="7"/>
    </row>
    <row r="62" spans="4:6" ht="12.75">
      <c r="D62" s="7"/>
      <c r="E62" s="7"/>
      <c r="F62" s="7"/>
    </row>
    <row r="63" spans="4:6" ht="12.75">
      <c r="D63" s="7"/>
      <c r="E63" s="7"/>
      <c r="F63" s="7"/>
    </row>
  </sheetData>
  <printOptions/>
  <pageMargins left="0.75" right="0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A5" sqref="A5"/>
    </sheetView>
  </sheetViews>
  <sheetFormatPr defaultColWidth="9.140625" defaultRowHeight="12.75"/>
  <cols>
    <col min="1" max="1" width="26.421875" style="25" customWidth="1"/>
    <col min="2" max="2" width="29.57421875" style="25" customWidth="1"/>
    <col min="3" max="3" width="12.8515625" style="25" customWidth="1"/>
    <col min="4" max="4" width="4.421875" style="25" customWidth="1"/>
    <col min="5" max="5" width="12.28125" style="25" customWidth="1"/>
    <col min="6" max="16384" width="4.7109375" style="25" customWidth="1"/>
  </cols>
  <sheetData>
    <row r="1" ht="12.75">
      <c r="A1" s="25" t="s">
        <v>0</v>
      </c>
    </row>
    <row r="2" ht="12.75">
      <c r="A2" s="25" t="s">
        <v>75</v>
      </c>
    </row>
    <row r="3" ht="12.75">
      <c r="A3" s="26" t="s">
        <v>2</v>
      </c>
    </row>
    <row r="4" ht="12.75">
      <c r="A4" s="26" t="s">
        <v>3</v>
      </c>
    </row>
    <row r="6" spans="3:5" ht="12.75">
      <c r="C6" s="27" t="s">
        <v>15</v>
      </c>
      <c r="E6" s="27" t="s">
        <v>16</v>
      </c>
    </row>
    <row r="7" spans="3:5" ht="12.75">
      <c r="C7" s="28" t="s">
        <v>17</v>
      </c>
      <c r="E7" s="29" t="s">
        <v>17</v>
      </c>
    </row>
    <row r="9" ht="12.75">
      <c r="A9" s="25" t="s">
        <v>76</v>
      </c>
    </row>
    <row r="10" spans="1:5" ht="12.75">
      <c r="A10" s="25" t="s">
        <v>77</v>
      </c>
      <c r="C10" s="25">
        <f>'[1]IS'!H29</f>
        <v>6227081</v>
      </c>
      <c r="E10" s="25">
        <v>3215419</v>
      </c>
    </row>
    <row r="11" ht="12.75">
      <c r="A11" s="25" t="s">
        <v>78</v>
      </c>
    </row>
    <row r="12" spans="1:5" ht="12.75">
      <c r="A12" s="25" t="s">
        <v>79</v>
      </c>
      <c r="C12" s="25">
        <f>7143661-3478000</f>
        <v>3665661</v>
      </c>
      <c r="E12" s="25">
        <v>2900725</v>
      </c>
    </row>
    <row r="13" spans="1:5" ht="12.75">
      <c r="A13" s="26" t="s">
        <v>80</v>
      </c>
      <c r="C13" s="25">
        <v>3478000</v>
      </c>
      <c r="E13" s="25">
        <v>0</v>
      </c>
    </row>
    <row r="14" spans="1:5" ht="12.75">
      <c r="A14" s="26" t="s">
        <v>81</v>
      </c>
      <c r="C14" s="26">
        <v>34016</v>
      </c>
      <c r="E14" s="25">
        <v>619757</v>
      </c>
    </row>
    <row r="15" spans="1:5" ht="12.75">
      <c r="A15" s="26" t="s">
        <v>82</v>
      </c>
      <c r="C15" s="25">
        <v>335296</v>
      </c>
      <c r="E15" s="25">
        <v>9468</v>
      </c>
    </row>
    <row r="16" spans="1:5" ht="12.75">
      <c r="A16" s="26" t="s">
        <v>83</v>
      </c>
      <c r="C16" s="25">
        <v>32661</v>
      </c>
      <c r="E16" s="25">
        <v>0</v>
      </c>
    </row>
    <row r="17" spans="1:5" ht="12.75">
      <c r="A17" s="26" t="s">
        <v>84</v>
      </c>
      <c r="C17" s="25">
        <f>2685</f>
        <v>2685</v>
      </c>
      <c r="E17" s="25">
        <v>0</v>
      </c>
    </row>
    <row r="18" spans="1:5" ht="12.75">
      <c r="A18" s="26" t="s">
        <v>85</v>
      </c>
      <c r="C18" s="25">
        <v>0</v>
      </c>
      <c r="E18" s="25">
        <v>3043</v>
      </c>
    </row>
    <row r="19" spans="1:5" ht="12.75">
      <c r="A19" s="26" t="s">
        <v>86</v>
      </c>
      <c r="C19" s="25">
        <v>-190324</v>
      </c>
      <c r="E19" s="25">
        <v>-36898</v>
      </c>
    </row>
    <row r="20" spans="1:5" ht="12.75">
      <c r="A20" s="26" t="s">
        <v>87</v>
      </c>
      <c r="C20" s="25">
        <v>-57471</v>
      </c>
      <c r="E20" s="25">
        <v>0</v>
      </c>
    </row>
    <row r="21" spans="1:5" ht="12.75">
      <c r="A21" s="25" t="s">
        <v>88</v>
      </c>
      <c r="C21" s="30">
        <v>19900</v>
      </c>
      <c r="E21" s="31">
        <v>369416</v>
      </c>
    </row>
    <row r="22" spans="1:5" ht="12.75">
      <c r="A22" s="25" t="s">
        <v>89</v>
      </c>
      <c r="C22" s="25">
        <f>SUM(C10:C21)</f>
        <v>13547505</v>
      </c>
      <c r="E22" s="25">
        <f>SUM(E10:E21)</f>
        <v>7080930</v>
      </c>
    </row>
    <row r="24" ht="12.75">
      <c r="A24" s="26" t="s">
        <v>90</v>
      </c>
    </row>
    <row r="25" spans="1:5" ht="12.75">
      <c r="A25" s="25" t="s">
        <v>91</v>
      </c>
      <c r="C25" s="32">
        <f>'[1]BS'!F21-'[1]BS'!D21</f>
        <v>-754662</v>
      </c>
      <c r="E25" s="32">
        <v>-1373177</v>
      </c>
    </row>
    <row r="26" spans="1:6" ht="12.75">
      <c r="A26" s="25" t="s">
        <v>92</v>
      </c>
      <c r="C26" s="33">
        <f>-5647921+1</f>
        <v>-5647920</v>
      </c>
      <c r="E26" s="33">
        <v>-1985469</v>
      </c>
      <c r="F26" s="26"/>
    </row>
    <row r="27" spans="1:6" ht="12.75">
      <c r="A27" s="25" t="s">
        <v>93</v>
      </c>
      <c r="C27" s="33">
        <f>'[1]BS'!D31-'[1]BS'!F31+'[1]BS'!D32-'[1]BS'!F32</f>
        <v>-2374943</v>
      </c>
      <c r="E27" s="33">
        <v>-770408</v>
      </c>
      <c r="F27" s="26"/>
    </row>
    <row r="28" spans="1:5" ht="12.75">
      <c r="A28" s="26" t="s">
        <v>94</v>
      </c>
      <c r="C28" s="34">
        <v>-1066760</v>
      </c>
      <c r="E28" s="34"/>
    </row>
    <row r="29" spans="3:5" ht="12.75">
      <c r="C29" s="30">
        <f>SUM(C25:C28)</f>
        <v>-9844285</v>
      </c>
      <c r="E29" s="30">
        <f>SUM(E25:E27)</f>
        <v>-4129054</v>
      </c>
    </row>
    <row r="30" spans="1:5" ht="12.75">
      <c r="A30" s="25" t="s">
        <v>95</v>
      </c>
      <c r="C30" s="25">
        <f>C22+C29</f>
        <v>3703220</v>
      </c>
      <c r="E30" s="25">
        <f>E22+E29</f>
        <v>2951876</v>
      </c>
    </row>
    <row r="31" spans="1:5" ht="12.75">
      <c r="A31" s="26" t="s">
        <v>96</v>
      </c>
      <c r="C31" s="25">
        <v>190324</v>
      </c>
      <c r="E31" s="25">
        <v>36898</v>
      </c>
    </row>
    <row r="32" spans="1:5" ht="12.75">
      <c r="A32" s="26" t="s">
        <v>97</v>
      </c>
      <c r="C32" s="35">
        <f>-C21</f>
        <v>-19900</v>
      </c>
      <c r="E32" s="25">
        <v>-369416</v>
      </c>
    </row>
    <row r="33" spans="1:5" ht="12.75">
      <c r="A33" s="26" t="s">
        <v>98</v>
      </c>
      <c r="C33" s="35">
        <v>57471</v>
      </c>
      <c r="E33" s="25">
        <v>0</v>
      </c>
    </row>
    <row r="34" spans="1:5" ht="12.75">
      <c r="A34" s="26" t="s">
        <v>99</v>
      </c>
      <c r="C34" s="36">
        <v>-57778</v>
      </c>
      <c r="E34" s="25">
        <v>0</v>
      </c>
    </row>
    <row r="35" spans="1:5" ht="12.75">
      <c r="A35" s="26" t="s">
        <v>100</v>
      </c>
      <c r="C35" s="37">
        <f>SUM(C30:C34)</f>
        <v>3873337</v>
      </c>
      <c r="E35" s="37">
        <f>SUM(E30:E34)</f>
        <v>2619358</v>
      </c>
    </row>
    <row r="37" ht="12.75">
      <c r="A37" s="26" t="s">
        <v>101</v>
      </c>
    </row>
    <row r="38" spans="1:5" ht="12.75">
      <c r="A38" s="25" t="s">
        <v>102</v>
      </c>
      <c r="C38" s="25">
        <v>-7258350</v>
      </c>
      <c r="E38" s="25">
        <v>-6084845</v>
      </c>
    </row>
    <row r="39" spans="1:5" ht="12.75">
      <c r="A39" s="26" t="s">
        <v>103</v>
      </c>
      <c r="C39" s="25">
        <v>6450</v>
      </c>
      <c r="E39" s="25">
        <v>387264</v>
      </c>
    </row>
    <row r="40" spans="1:5" ht="12.75">
      <c r="A40" s="26" t="s">
        <v>104</v>
      </c>
      <c r="C40" s="25">
        <v>0</v>
      </c>
      <c r="E40" s="25">
        <v>-401995</v>
      </c>
    </row>
    <row r="41" spans="1:5" ht="12.75">
      <c r="A41" s="26" t="s">
        <v>105</v>
      </c>
      <c r="C41" s="25">
        <v>0</v>
      </c>
      <c r="E41" s="25">
        <v>1995</v>
      </c>
    </row>
    <row r="42" spans="1:5" ht="12.75">
      <c r="A42" s="26" t="s">
        <v>106</v>
      </c>
      <c r="C42" s="37">
        <f>SUM(C38:C41)</f>
        <v>-7251900</v>
      </c>
      <c r="E42" s="37">
        <f>SUM(E38:E41)</f>
        <v>-6097581</v>
      </c>
    </row>
    <row r="44" ht="12.75">
      <c r="A44" s="25" t="s">
        <v>107</v>
      </c>
    </row>
    <row r="45" spans="1:5" ht="12.75">
      <c r="A45" s="26" t="s">
        <v>108</v>
      </c>
      <c r="C45" s="25">
        <v>0</v>
      </c>
      <c r="E45" s="25">
        <v>240000</v>
      </c>
    </row>
    <row r="46" spans="1:5" ht="12.75">
      <c r="A46" s="26" t="s">
        <v>109</v>
      </c>
      <c r="C46" s="25">
        <v>-238604</v>
      </c>
      <c r="E46" s="25">
        <v>-1652165</v>
      </c>
    </row>
    <row r="47" spans="1:5" ht="12.75">
      <c r="A47" s="26" t="s">
        <v>110</v>
      </c>
      <c r="C47" s="25">
        <v>0</v>
      </c>
      <c r="E47" s="25">
        <v>-1585015</v>
      </c>
    </row>
    <row r="48" spans="1:5" ht="12.75">
      <c r="A48" s="26" t="s">
        <v>111</v>
      </c>
      <c r="C48" s="25">
        <v>13047988</v>
      </c>
      <c r="E48" s="25">
        <v>7715000</v>
      </c>
    </row>
    <row r="49" spans="1:5" ht="12.75">
      <c r="A49" s="26" t="s">
        <v>112</v>
      </c>
      <c r="C49" s="37">
        <f>SUM(C45:C48)</f>
        <v>12809384</v>
      </c>
      <c r="E49" s="37">
        <f>SUM(E45:E48)</f>
        <v>4717820</v>
      </c>
    </row>
    <row r="51" spans="1:5" ht="12.75">
      <c r="A51" s="25" t="s">
        <v>113</v>
      </c>
      <c r="C51" s="25">
        <f>C35+C42+C49</f>
        <v>9430821</v>
      </c>
      <c r="E51" s="25">
        <v>1239597</v>
      </c>
    </row>
    <row r="52" spans="1:5" ht="12.75">
      <c r="A52" s="25" t="s">
        <v>114</v>
      </c>
      <c r="C52" s="25">
        <f>'[1]BS'!F26+'[1]BS'!F27</f>
        <v>2901909</v>
      </c>
      <c r="E52" s="25">
        <v>1662312</v>
      </c>
    </row>
    <row r="53" spans="1:5" ht="13.5" thickBot="1">
      <c r="A53" s="25" t="s">
        <v>115</v>
      </c>
      <c r="C53" s="38">
        <f>SUM(C51:C52)</f>
        <v>12332730</v>
      </c>
      <c r="E53" s="38">
        <f>SUM(E51:E52)</f>
        <v>2901909</v>
      </c>
    </row>
    <row r="55" ht="12.75">
      <c r="A55" s="25" t="s">
        <v>116</v>
      </c>
    </row>
    <row r="56" ht="12.75">
      <c r="A56" s="26" t="s">
        <v>117</v>
      </c>
    </row>
    <row r="58" ht="12.75">
      <c r="A58" s="26" t="s">
        <v>118</v>
      </c>
    </row>
    <row r="59" ht="12.75">
      <c r="A59" s="26" t="s">
        <v>119</v>
      </c>
    </row>
  </sheetData>
  <printOptions/>
  <pageMargins left="0.75" right="0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C13" sqref="C13"/>
    </sheetView>
  </sheetViews>
  <sheetFormatPr defaultColWidth="9.140625" defaultRowHeight="12.75"/>
  <cols>
    <col min="2" max="2" width="22.421875" style="0" customWidth="1"/>
    <col min="3" max="3" width="5.57421875" style="0" customWidth="1"/>
    <col min="4" max="4" width="3.28125" style="0" customWidth="1"/>
    <col min="5" max="5" width="11.7109375" style="0" customWidth="1"/>
    <col min="6" max="6" width="2.28125" style="0" customWidth="1"/>
    <col min="7" max="7" width="12.00390625" style="0" customWidth="1"/>
    <col min="8" max="8" width="2.28125" style="0" customWidth="1"/>
    <col min="9" max="9" width="12.7109375" style="0" customWidth="1"/>
    <col min="10" max="10" width="2.28125" style="0" customWidth="1"/>
    <col min="11" max="11" width="13.28125" style="0" customWidth="1"/>
  </cols>
  <sheetData>
    <row r="1" ht="12.75">
      <c r="A1" t="s">
        <v>0</v>
      </c>
    </row>
    <row r="2" ht="12.75">
      <c r="A2" t="s">
        <v>120</v>
      </c>
    </row>
    <row r="3" ht="12.75">
      <c r="A3" t="s">
        <v>2</v>
      </c>
    </row>
    <row r="4" ht="12.75">
      <c r="A4" t="s">
        <v>3</v>
      </c>
    </row>
    <row r="6" spans="5:11" ht="12.75">
      <c r="E6" s="1" t="s">
        <v>121</v>
      </c>
      <c r="F6" s="1"/>
      <c r="G6" s="1" t="s">
        <v>121</v>
      </c>
      <c r="H6" s="1"/>
      <c r="I6" s="1" t="s">
        <v>122</v>
      </c>
      <c r="J6" s="1"/>
      <c r="K6" s="1"/>
    </row>
    <row r="7" spans="3:11" ht="13.5" thickBot="1">
      <c r="C7" s="3" t="s">
        <v>14</v>
      </c>
      <c r="D7" s="3"/>
      <c r="E7" s="3" t="s">
        <v>123</v>
      </c>
      <c r="F7" s="1"/>
      <c r="G7" s="3" t="s">
        <v>124</v>
      </c>
      <c r="H7" s="1"/>
      <c r="I7" s="3" t="s">
        <v>125</v>
      </c>
      <c r="J7" s="1"/>
      <c r="K7" s="3" t="s">
        <v>126</v>
      </c>
    </row>
    <row r="8" spans="5:11" ht="12.75">
      <c r="E8" s="1" t="s">
        <v>17</v>
      </c>
      <c r="F8" s="1"/>
      <c r="G8" s="1" t="s">
        <v>17</v>
      </c>
      <c r="H8" s="1"/>
      <c r="I8" s="1" t="s">
        <v>17</v>
      </c>
      <c r="J8" s="1"/>
      <c r="K8" s="1" t="s">
        <v>17</v>
      </c>
    </row>
    <row r="10" ht="12.75">
      <c r="A10" t="s">
        <v>127</v>
      </c>
    </row>
    <row r="11" spans="1:11" ht="12.75">
      <c r="A11" t="s">
        <v>128</v>
      </c>
      <c r="E11" s="7">
        <v>18715178</v>
      </c>
      <c r="F11" s="7"/>
      <c r="G11" s="7">
        <v>0</v>
      </c>
      <c r="H11" s="7"/>
      <c r="I11" s="25">
        <v>3462879</v>
      </c>
      <c r="J11" s="7"/>
      <c r="K11" s="7">
        <f>E11+G11+I11</f>
        <v>22178057</v>
      </c>
    </row>
    <row r="12" spans="1:11" ht="12.75">
      <c r="A12" t="s">
        <v>129</v>
      </c>
      <c r="C12" s="1" t="s">
        <v>29</v>
      </c>
      <c r="E12" s="8">
        <v>0</v>
      </c>
      <c r="F12" s="7"/>
      <c r="G12" s="8">
        <v>0</v>
      </c>
      <c r="H12" s="7"/>
      <c r="I12" s="30">
        <v>-544229</v>
      </c>
      <c r="J12" s="7"/>
      <c r="K12" s="8">
        <f>E12+G12+I12</f>
        <v>-544229</v>
      </c>
    </row>
    <row r="13" spans="1:11" ht="12.75">
      <c r="A13" t="s">
        <v>130</v>
      </c>
      <c r="E13" s="7">
        <f>SUM(E11:E12)</f>
        <v>18715178</v>
      </c>
      <c r="F13" s="7"/>
      <c r="G13" s="7">
        <f>SUM(G11:G12)</f>
        <v>0</v>
      </c>
      <c r="H13" s="7"/>
      <c r="I13" s="25">
        <f>I11+I12</f>
        <v>2918650</v>
      </c>
      <c r="J13" s="7"/>
      <c r="K13" s="7">
        <f>E13+G13+I13</f>
        <v>21633828</v>
      </c>
    </row>
    <row r="14" spans="5:11" ht="12.75">
      <c r="E14" s="7"/>
      <c r="F14" s="7"/>
      <c r="G14" s="7"/>
      <c r="H14" s="7"/>
      <c r="I14" s="25"/>
      <c r="J14" s="7"/>
      <c r="K14" s="7"/>
    </row>
    <row r="15" spans="1:11" ht="12.75">
      <c r="A15" t="s">
        <v>131</v>
      </c>
      <c r="E15" s="7">
        <v>6300000</v>
      </c>
      <c r="F15" s="7"/>
      <c r="G15" s="7">
        <v>5071438</v>
      </c>
      <c r="H15" s="7"/>
      <c r="I15" s="39">
        <v>0</v>
      </c>
      <c r="J15" s="7"/>
      <c r="K15" s="7">
        <f>E15+G15+I15</f>
        <v>11371438</v>
      </c>
    </row>
    <row r="16" spans="5:11" ht="12.75">
      <c r="E16" s="7"/>
      <c r="F16" s="7"/>
      <c r="G16" s="7"/>
      <c r="H16" s="7"/>
      <c r="I16" s="39"/>
      <c r="J16" s="7"/>
      <c r="K16" s="7"/>
    </row>
    <row r="17" spans="1:11" ht="12.75">
      <c r="A17" t="s">
        <v>132</v>
      </c>
      <c r="E17" s="7">
        <v>835200</v>
      </c>
      <c r="F17" s="7"/>
      <c r="G17" s="7">
        <v>841350</v>
      </c>
      <c r="H17" s="7"/>
      <c r="I17" s="39"/>
      <c r="J17" s="7"/>
      <c r="K17" s="7">
        <f>E17+G17+I17</f>
        <v>1676550</v>
      </c>
    </row>
    <row r="18" spans="5:11" ht="12.75">
      <c r="E18" s="7"/>
      <c r="F18" s="7"/>
      <c r="G18" s="7"/>
      <c r="H18" s="7"/>
      <c r="I18" s="7"/>
      <c r="J18" s="7"/>
      <c r="K18" s="7"/>
    </row>
    <row r="19" spans="1:11" ht="12.75">
      <c r="A19" t="s">
        <v>77</v>
      </c>
      <c r="E19" s="7">
        <v>0</v>
      </c>
      <c r="F19" s="7"/>
      <c r="G19" s="7">
        <v>0</v>
      </c>
      <c r="H19" s="7"/>
      <c r="I19" s="7">
        <f>'[1]IS'!H33</f>
        <v>6003286</v>
      </c>
      <c r="J19" s="7"/>
      <c r="K19" s="7">
        <f>E19+I19</f>
        <v>6003286</v>
      </c>
    </row>
    <row r="20" spans="5:11" ht="12.75">
      <c r="E20" s="7"/>
      <c r="F20" s="7"/>
      <c r="G20" s="7"/>
      <c r="H20" s="7"/>
      <c r="I20" s="7"/>
      <c r="J20" s="7"/>
      <c r="K20" s="7"/>
    </row>
    <row r="21" spans="1:11" ht="13.5" thickBot="1">
      <c r="A21" t="s">
        <v>133</v>
      </c>
      <c r="E21" s="24">
        <f>SUM(E13:E20)</f>
        <v>25850378</v>
      </c>
      <c r="F21" s="7"/>
      <c r="G21" s="24">
        <f>SUM(G13:G20)</f>
        <v>5912788</v>
      </c>
      <c r="H21" s="7"/>
      <c r="I21" s="24">
        <f>SUM(I13:I20)</f>
        <v>8921936</v>
      </c>
      <c r="J21" s="7"/>
      <c r="K21" s="24">
        <f>SUM(K13:K20)</f>
        <v>40685102</v>
      </c>
    </row>
    <row r="22" ht="13.5" thickTop="1">
      <c r="I22" s="7"/>
    </row>
    <row r="23" ht="12.75">
      <c r="A23" t="s">
        <v>134</v>
      </c>
    </row>
    <row r="24" ht="12.75">
      <c r="A24" t="s">
        <v>40</v>
      </c>
    </row>
  </sheetData>
  <printOptions/>
  <pageMargins left="0.75" right="0" top="1" bottom="0.25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GHL Transact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GHL Transact Sdn. Bhd.</dc:creator>
  <cp:keywords/>
  <dc:description/>
  <cp:lastModifiedBy>GHL Transact Sdn. Bhd.</cp:lastModifiedBy>
  <dcterms:created xsi:type="dcterms:W3CDTF">2004-03-04T05:46:35Z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